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ohnson.OFC\Desktop\Refurb\"/>
    </mc:Choice>
  </mc:AlternateContent>
  <xr:revisionPtr revIDLastSave="0" documentId="13_ncr:1_{15BB279C-6985-4938-92FD-E7A817121B6F}" xr6:coauthVersionLast="45" xr6:coauthVersionMax="45" xr10:uidLastSave="{00000000-0000-0000-0000-000000000000}"/>
  <bookViews>
    <workbookView xWindow="28680" yWindow="435" windowWidth="25440" windowHeight="15390" xr2:uid="{BA8D9D27-123D-4CD5-9BC6-72C48E51A6C6}"/>
  </bookViews>
  <sheets>
    <sheet name="Calculator" sheetId="2" r:id="rId1"/>
    <sheet name="Basis" sheetId="1" r:id="rId2"/>
    <sheet name="2019 Numbers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B31" i="2"/>
  <c r="B30" i="2"/>
  <c r="B29" i="2"/>
  <c r="B25" i="2"/>
  <c r="B24" i="2"/>
  <c r="B23" i="2"/>
  <c r="B22" i="2"/>
  <c r="D38" i="1"/>
  <c r="C38" i="1"/>
  <c r="A4" i="2" l="1"/>
  <c r="H4" i="1" l="1"/>
  <c r="A8" i="4" s="1"/>
  <c r="F6" i="4"/>
  <c r="A15" i="4" l="1"/>
  <c r="A21" i="4" s="1"/>
  <c r="H5" i="1"/>
  <c r="H6" i="1"/>
  <c r="H7" i="1"/>
  <c r="A10" i="4" l="1"/>
  <c r="A17" i="4"/>
  <c r="A9" i="4"/>
  <c r="A16" i="4"/>
  <c r="A11" i="4"/>
  <c r="A18" i="4"/>
  <c r="F51" i="1"/>
  <c r="E51" i="1"/>
  <c r="D51" i="1"/>
  <c r="D12" i="1"/>
  <c r="B17" i="1" s="1"/>
  <c r="H14" i="1"/>
  <c r="B15" i="1"/>
  <c r="E46" i="1" l="1"/>
  <c r="E44" i="1"/>
  <c r="D46" i="1"/>
  <c r="D44" i="1"/>
  <c r="C46" i="1"/>
  <c r="E45" i="1"/>
  <c r="F44" i="1"/>
  <c r="C44" i="1"/>
  <c r="C47" i="1" s="1"/>
  <c r="B36" i="2" s="1"/>
  <c r="D45" i="1"/>
  <c r="C45" i="1"/>
  <c r="F45" i="1"/>
  <c r="F46" i="1"/>
  <c r="A24" i="4"/>
  <c r="H15" i="1"/>
  <c r="A22" i="4"/>
  <c r="C52" i="1"/>
  <c r="E52" i="1"/>
  <c r="D52" i="1"/>
  <c r="F50" i="1"/>
  <c r="C50" i="1"/>
  <c r="C53" i="1" s="1"/>
  <c r="B43" i="2" s="1"/>
  <c r="F52" i="1"/>
  <c r="F53" i="1" s="1"/>
  <c r="B46" i="2" s="1"/>
  <c r="E50" i="1"/>
  <c r="D50" i="1"/>
  <c r="F27" i="1"/>
  <c r="F39" i="1"/>
  <c r="F33" i="1"/>
  <c r="E39" i="1"/>
  <c r="E33" i="1"/>
  <c r="D39" i="1"/>
  <c r="D33" i="1"/>
  <c r="C39" i="1"/>
  <c r="C33" i="1"/>
  <c r="F40" i="1"/>
  <c r="F38" i="1"/>
  <c r="F34" i="1"/>
  <c r="F32" i="1"/>
  <c r="F35" i="1" s="1"/>
  <c r="E40" i="1"/>
  <c r="E38" i="1"/>
  <c r="E34" i="1"/>
  <c r="E32" i="1"/>
  <c r="D40" i="1"/>
  <c r="D34" i="1"/>
  <c r="D32" i="1"/>
  <c r="C40" i="1"/>
  <c r="C34" i="1"/>
  <c r="C32" i="1"/>
  <c r="M15" i="1"/>
  <c r="M14" i="1"/>
  <c r="H16" i="1"/>
  <c r="C51" i="1"/>
  <c r="A23" i="4"/>
  <c r="E53" i="1"/>
  <c r="B45" i="2" s="1"/>
  <c r="D53" i="1"/>
  <c r="B44" i="2" s="1"/>
  <c r="D21" i="1"/>
  <c r="C26" i="1"/>
  <c r="C21" i="1"/>
  <c r="C28" i="1"/>
  <c r="D28" i="1"/>
  <c r="E21" i="1"/>
  <c r="F21" i="1"/>
  <c r="F26" i="1"/>
  <c r="F28" i="1"/>
  <c r="D27" i="1"/>
  <c r="E26" i="1"/>
  <c r="C20" i="1"/>
  <c r="C23" i="1" s="1"/>
  <c r="B8" i="2" s="1"/>
  <c r="D7" i="2" s="1"/>
  <c r="C27" i="1"/>
  <c r="D22" i="1"/>
  <c r="E20" i="1"/>
  <c r="E23" i="1" s="1"/>
  <c r="B10" i="2" s="1"/>
  <c r="D9" i="2" s="1"/>
  <c r="E22" i="1"/>
  <c r="E27" i="1"/>
  <c r="E29" i="1" s="1"/>
  <c r="B17" i="2" s="1"/>
  <c r="D26" i="1"/>
  <c r="E28" i="1"/>
  <c r="C22" i="1"/>
  <c r="D20" i="1"/>
  <c r="F20" i="1"/>
  <c r="F22" i="1"/>
  <c r="E47" i="1"/>
  <c r="B38" i="2" s="1"/>
  <c r="D47" i="1"/>
  <c r="B37" i="2" s="1"/>
  <c r="F47" i="1"/>
  <c r="B39" i="2" s="1"/>
  <c r="F41" i="1" l="1"/>
  <c r="C35" i="1"/>
  <c r="E35" i="1"/>
  <c r="D35" i="1"/>
  <c r="C41" i="1"/>
  <c r="E41" i="1"/>
  <c r="C57" i="1"/>
  <c r="F56" i="1"/>
  <c r="F59" i="1" s="1"/>
  <c r="B53" i="2" s="1"/>
  <c r="F58" i="1"/>
  <c r="E56" i="1"/>
  <c r="E58" i="1"/>
  <c r="D58" i="1"/>
  <c r="C56" i="1"/>
  <c r="D56" i="1"/>
  <c r="D59" i="1" s="1"/>
  <c r="B51" i="2" s="1"/>
  <c r="E57" i="1"/>
  <c r="C58" i="1"/>
  <c r="F57" i="1"/>
  <c r="D57" i="1"/>
  <c r="F23" i="1"/>
  <c r="B11" i="2" s="1"/>
  <c r="D10" i="2" s="1"/>
  <c r="C29" i="1"/>
  <c r="B15" i="2" s="1"/>
  <c r="C62" i="1"/>
  <c r="F64" i="1"/>
  <c r="E64" i="1"/>
  <c r="D64" i="1"/>
  <c r="D62" i="1"/>
  <c r="C64" i="1"/>
  <c r="F62" i="1"/>
  <c r="E62" i="1"/>
  <c r="F63" i="1"/>
  <c r="E63" i="1"/>
  <c r="D63" i="1"/>
  <c r="C63" i="1"/>
  <c r="F76" i="1"/>
  <c r="F74" i="1"/>
  <c r="F75" i="1"/>
  <c r="E76" i="1"/>
  <c r="E74" i="1"/>
  <c r="E77" i="1" s="1"/>
  <c r="B66" i="2" s="1"/>
  <c r="D76" i="1"/>
  <c r="D74" i="1"/>
  <c r="D77" i="1" s="1"/>
  <c r="B65" i="2" s="1"/>
  <c r="C76" i="1"/>
  <c r="C74" i="1"/>
  <c r="E75" i="1"/>
  <c r="C75" i="1"/>
  <c r="D75" i="1"/>
  <c r="D41" i="1"/>
  <c r="C69" i="1"/>
  <c r="D70" i="1"/>
  <c r="C70" i="1"/>
  <c r="C68" i="1"/>
  <c r="F70" i="1"/>
  <c r="E70" i="1"/>
  <c r="E68" i="1"/>
  <c r="F68" i="1"/>
  <c r="F69" i="1"/>
  <c r="E69" i="1"/>
  <c r="D69" i="1"/>
  <c r="D71" i="1" s="1"/>
  <c r="B72" i="2" s="1"/>
  <c r="D68" i="1"/>
  <c r="D23" i="1"/>
  <c r="B9" i="2" s="1"/>
  <c r="D8" i="2" s="1"/>
  <c r="D29" i="1"/>
  <c r="B16" i="2" s="1"/>
  <c r="F29" i="1"/>
  <c r="B18" i="2" s="1"/>
  <c r="C65" i="1" l="1"/>
  <c r="B57" i="2" s="1"/>
  <c r="F65" i="1"/>
  <c r="B60" i="2" s="1"/>
  <c r="C59" i="1"/>
  <c r="B50" i="2" s="1"/>
  <c r="E71" i="1"/>
  <c r="B73" i="2" s="1"/>
  <c r="F77" i="1"/>
  <c r="B67" i="2" s="1"/>
  <c r="E59" i="1"/>
  <c r="B52" i="2" s="1"/>
  <c r="F71" i="1"/>
  <c r="B74" i="2" s="1"/>
  <c r="E65" i="1"/>
  <c r="B59" i="2" s="1"/>
  <c r="C71" i="1"/>
  <c r="B71" i="2" s="1"/>
  <c r="C77" i="1"/>
  <c r="B64" i="2" s="1"/>
  <c r="D65" i="1"/>
  <c r="B58" i="2" s="1"/>
</calcChain>
</file>

<file path=xl/sharedStrings.xml><?xml version="1.0" encoding="utf-8"?>
<sst xmlns="http://schemas.openxmlformats.org/spreadsheetml/2006/main" count="216" uniqueCount="77">
  <si>
    <t>Steel</t>
  </si>
  <si>
    <t>kWh of Electricity</t>
  </si>
  <si>
    <t>Gallons of Oil</t>
  </si>
  <si>
    <t>Cubic Yards of Landfill Space</t>
  </si>
  <si>
    <t>Pounds of Iron Ore</t>
  </si>
  <si>
    <t>Plastic</t>
  </si>
  <si>
    <t>Glass</t>
  </si>
  <si>
    <t>Aluminum</t>
  </si>
  <si>
    <t>Paper</t>
  </si>
  <si>
    <t>BTU's of Energy (million)</t>
  </si>
  <si>
    <t>Trees</t>
  </si>
  <si>
    <t>ONE TON SAVES</t>
  </si>
  <si>
    <t>Tons</t>
  </si>
  <si>
    <t>Pounds</t>
  </si>
  <si>
    <t>Average Workstation Weight (lbs)</t>
  </si>
  <si>
    <t>Average Workstation Weight (tons)</t>
  </si>
  <si>
    <t>Multiplier</t>
  </si>
  <si>
    <t>Aluminum Content</t>
  </si>
  <si>
    <t>Plastic Conent</t>
  </si>
  <si>
    <t>Steel Content</t>
  </si>
  <si>
    <t>kWh</t>
  </si>
  <si>
    <t>Gallons Oil</t>
  </si>
  <si>
    <t>BTUs Energy</t>
  </si>
  <si>
    <t>Cubic Yards</t>
  </si>
  <si>
    <t>TOTALS:</t>
  </si>
  <si>
    <t>Every</t>
  </si>
  <si>
    <t>Workstations Purchased Saves:</t>
  </si>
  <si>
    <t>BTUs of Energy</t>
  </si>
  <si>
    <t>kWhs of Electricity</t>
  </si>
  <si>
    <t>TASK CHAIRS</t>
  </si>
  <si>
    <t>Average Chair Weight (lbs)</t>
  </si>
  <si>
    <t>Average Chair Weight (Tons)</t>
  </si>
  <si>
    <t>Average Pedestal Weight (LBS)</t>
  </si>
  <si>
    <t>Average Lateral File Weight (LBS)</t>
  </si>
  <si>
    <t>Average Storage Tower Weight (LBs)</t>
  </si>
  <si>
    <t>TONS</t>
  </si>
  <si>
    <t>PEDESTALS</t>
  </si>
  <si>
    <t>LATERAL FILES</t>
  </si>
  <si>
    <t>STORAGE TOWERS</t>
  </si>
  <si>
    <t>Pedestals</t>
  </si>
  <si>
    <t>Task/Conference Chairs</t>
  </si>
  <si>
    <t>Chair Purchased Saves:</t>
  </si>
  <si>
    <t>Storage Tower Purchased Saves:</t>
  </si>
  <si>
    <t>Pedestal Purchased Saves:</t>
  </si>
  <si>
    <t>Lateral File Purchased Saves:</t>
  </si>
  <si>
    <t>ONE TON OF OFFICE FURNITURE ROUGHLY SAVES:</t>
  </si>
  <si>
    <t>Pre-Owend Ethospace Workstations</t>
  </si>
  <si>
    <t>Pre-Owned AO2 Workstations</t>
  </si>
  <si>
    <t>Pre-Owned Chairs</t>
  </si>
  <si>
    <t>Based on doubling first half numbers, in 2019 we will sell:</t>
  </si>
  <si>
    <t>Which Equals</t>
  </si>
  <si>
    <t>Million BTUs of Energy</t>
  </si>
  <si>
    <t>Average Conference Table Weight:</t>
  </si>
  <si>
    <t>Average Desk Weight:</t>
  </si>
  <si>
    <t>LAMINATE DESKS</t>
  </si>
  <si>
    <t>LAMINATE TABLES</t>
  </si>
  <si>
    <t>Recycling Totals (300 tons):</t>
  </si>
  <si>
    <t>tons</t>
  </si>
  <si>
    <t>ANNUAL TOTALS:</t>
  </si>
  <si>
    <t>Laminate Desks</t>
  </si>
  <si>
    <t>Laminate Conference Tables</t>
  </si>
  <si>
    <t>Environmental Impact Calculator</t>
  </si>
  <si>
    <t>Laminate Desk Purchased Saves:</t>
  </si>
  <si>
    <t>Lateral Conference Table Purchased Saves:</t>
  </si>
  <si>
    <t>Lateral Files</t>
  </si>
  <si>
    <t>Storage Towers</t>
  </si>
  <si>
    <t>Total Savings</t>
  </si>
  <si>
    <t>[Customer Name]</t>
  </si>
  <si>
    <t>[Customer EST or SO]</t>
  </si>
  <si>
    <t>Pre-Owned Herman Miller AO2 Workstations</t>
  </si>
  <si>
    <t>Pre-Owned Herman Miller Ethospace Workstations</t>
  </si>
  <si>
    <t>ReNewed Herman Miller AO2 Workstations</t>
  </si>
  <si>
    <t>ReNewed Herman Miller Ethospace Workstations</t>
  </si>
  <si>
    <t>PRE-OWNED HERMAN MILLER AO2</t>
  </si>
  <si>
    <t>PRE-OWNED HERMAN MILLER ETHOSPACE</t>
  </si>
  <si>
    <t>RENEWED HERMAN MILLER AO2</t>
  </si>
  <si>
    <t>RENEWED HERMAN MILLER ETHOSPACE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</si>
</sst>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9" fontId="0" fillId="0" borderId="0" xfId="1" applyFon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/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0" fontId="2" fillId="2" borderId="4" xfId="0" applyFont="1" applyFill="1" applyBorder="1"/>
    <xf numFmtId="0" fontId="2" fillId="2" borderId="5" xfId="0" applyFont="1" applyFill="1" applyBorder="1"/>
    <xf numFmtId="3" fontId="0" fillId="4" borderId="0" xfId="0" applyNumberFormat="1" applyFill="1"/>
    <xf numFmtId="164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0" fillId="0" borderId="0" xfId="0" applyAlignment="1">
      <alignment horizontal="left" indent="1"/>
    </xf>
    <xf numFmtId="3" fontId="3" fillId="2" borderId="3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4" fillId="0" borderId="0" xfId="0" applyFont="1"/>
    <xf numFmtId="3" fontId="2" fillId="3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Border="1" applyAlignment="1">
      <alignment horizontal="center"/>
    </xf>
    <xf numFmtId="9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A207-DA54-4D7D-91DE-1D560B8C99E8}">
  <dimension ref="A1:E74"/>
  <sheetViews>
    <sheetView tabSelected="1" workbookViewId="0">
      <selection activeCell="D17" sqref="D17"/>
    </sheetView>
  </sheetViews>
  <sheetFormatPr defaultRowHeight="14.4" x14ac:dyDescent="0.3"/>
  <cols>
    <col min="1" max="1" width="30" customWidth="1"/>
    <col min="2" max="2" width="11.6640625" style="16" customWidth="1"/>
    <col min="3" max="3" width="34.44140625" bestFit="1" customWidth="1"/>
    <col min="4" max="4" width="11.33203125" style="7" bestFit="1" customWidth="1"/>
    <col min="5" max="5" width="23.21875" bestFit="1" customWidth="1"/>
    <col min="7" max="7" width="11.21875" customWidth="1"/>
    <col min="9" max="9" width="10.5546875" bestFit="1" customWidth="1"/>
  </cols>
  <sheetData>
    <row r="1" spans="1:5" ht="18" x14ac:dyDescent="0.35">
      <c r="A1" s="25" t="s">
        <v>61</v>
      </c>
    </row>
    <row r="2" spans="1:5" x14ac:dyDescent="0.3">
      <c r="A2" t="s">
        <v>67</v>
      </c>
    </row>
    <row r="3" spans="1:5" x14ac:dyDescent="0.3">
      <c r="A3" t="s">
        <v>68</v>
      </c>
    </row>
    <row r="4" spans="1:5" x14ac:dyDescent="0.3">
      <c r="A4" s="27">
        <f ca="1">TODAY()</f>
        <v>43795</v>
      </c>
    </row>
    <row r="6" spans="1:5" ht="15" thickBot="1" x14ac:dyDescent="0.35">
      <c r="A6" s="1" t="s">
        <v>69</v>
      </c>
      <c r="D6" s="9" t="s">
        <v>66</v>
      </c>
    </row>
    <row r="7" spans="1:5" x14ac:dyDescent="0.3">
      <c r="A7" s="5" t="s">
        <v>25</v>
      </c>
      <c r="B7" s="21">
        <v>0</v>
      </c>
      <c r="C7" t="s">
        <v>26</v>
      </c>
      <c r="D7" s="26">
        <f>SUM(B8,B15,B36,B43,B50,B57,B64,B71,B22,B29)</f>
        <v>0</v>
      </c>
      <c r="E7" t="s">
        <v>28</v>
      </c>
    </row>
    <row r="8" spans="1:5" x14ac:dyDescent="0.3">
      <c r="A8" s="20" t="s">
        <v>28</v>
      </c>
      <c r="B8" s="22">
        <f>B7*Basis!C23</f>
        <v>0</v>
      </c>
      <c r="D8" s="26">
        <f>SUM(B9,B16,B37,B44,B51,B58,B65,B72,B23,B30)</f>
        <v>0</v>
      </c>
      <c r="E8" t="s">
        <v>2</v>
      </c>
    </row>
    <row r="9" spans="1:5" x14ac:dyDescent="0.3">
      <c r="A9" s="20" t="s">
        <v>2</v>
      </c>
      <c r="B9" s="22">
        <f>B7*Basis!D23</f>
        <v>0</v>
      </c>
      <c r="D9" s="26">
        <f>SUM(B10,B17,B38,B45,B52,B59,B66,B73,B24,B31)</f>
        <v>0</v>
      </c>
      <c r="E9" t="s">
        <v>51</v>
      </c>
    </row>
    <row r="10" spans="1:5" x14ac:dyDescent="0.3">
      <c r="A10" s="20" t="s">
        <v>51</v>
      </c>
      <c r="B10" s="22">
        <f>B7*Basis!E23</f>
        <v>0</v>
      </c>
      <c r="D10" s="26">
        <f>SUM(B11,B18,B39,B46,B53,B60,B67,B74,B25,B32)</f>
        <v>0</v>
      </c>
      <c r="E10" t="s">
        <v>3</v>
      </c>
    </row>
    <row r="11" spans="1:5" x14ac:dyDescent="0.3">
      <c r="A11" s="20" t="s">
        <v>3</v>
      </c>
      <c r="B11" s="22">
        <f>B7*Basis!F23</f>
        <v>0</v>
      </c>
    </row>
    <row r="12" spans="1:5" x14ac:dyDescent="0.3">
      <c r="B12" s="23"/>
    </row>
    <row r="13" spans="1:5" x14ac:dyDescent="0.3">
      <c r="A13" s="1" t="s">
        <v>70</v>
      </c>
      <c r="B13" s="23"/>
    </row>
    <row r="14" spans="1:5" x14ac:dyDescent="0.3">
      <c r="A14" s="5" t="s">
        <v>25</v>
      </c>
      <c r="B14" s="24">
        <v>0</v>
      </c>
      <c r="C14" t="s">
        <v>26</v>
      </c>
    </row>
    <row r="15" spans="1:5" x14ac:dyDescent="0.3">
      <c r="A15" s="20" t="s">
        <v>28</v>
      </c>
      <c r="B15" s="22">
        <f>B14*Basis!C29</f>
        <v>0</v>
      </c>
    </row>
    <row r="16" spans="1:5" x14ac:dyDescent="0.3">
      <c r="A16" s="20" t="s">
        <v>2</v>
      </c>
      <c r="B16" s="22">
        <f>B14*Basis!D29</f>
        <v>0</v>
      </c>
    </row>
    <row r="17" spans="1:3" x14ac:dyDescent="0.3">
      <c r="A17" s="20" t="s">
        <v>51</v>
      </c>
      <c r="B17" s="22">
        <f>B14*Basis!E29</f>
        <v>0</v>
      </c>
    </row>
    <row r="18" spans="1:3" x14ac:dyDescent="0.3">
      <c r="A18" s="20" t="s">
        <v>3</v>
      </c>
      <c r="B18" s="22">
        <f>B14*Basis!F29</f>
        <v>0</v>
      </c>
    </row>
    <row r="19" spans="1:3" x14ac:dyDescent="0.3">
      <c r="A19" s="20"/>
      <c r="B19" s="29"/>
    </row>
    <row r="20" spans="1:3" ht="15" thickBot="1" x14ac:dyDescent="0.35">
      <c r="A20" s="1" t="s">
        <v>71</v>
      </c>
    </row>
    <row r="21" spans="1:3" x14ac:dyDescent="0.3">
      <c r="A21" s="28" t="s">
        <v>25</v>
      </c>
      <c r="B21" s="21">
        <v>0</v>
      </c>
      <c r="C21" t="s">
        <v>26</v>
      </c>
    </row>
    <row r="22" spans="1:3" x14ac:dyDescent="0.3">
      <c r="A22" s="20" t="s">
        <v>28</v>
      </c>
      <c r="B22" s="22">
        <f>B21*Basis!C35</f>
        <v>0</v>
      </c>
    </row>
    <row r="23" spans="1:3" x14ac:dyDescent="0.3">
      <c r="A23" s="20" t="s">
        <v>2</v>
      </c>
      <c r="B23" s="22">
        <f>B21*Basis!D35</f>
        <v>0</v>
      </c>
    </row>
    <row r="24" spans="1:3" x14ac:dyDescent="0.3">
      <c r="A24" s="20" t="s">
        <v>51</v>
      </c>
      <c r="B24" s="22">
        <f>B21*Basis!E29</f>
        <v>0</v>
      </c>
    </row>
    <row r="25" spans="1:3" x14ac:dyDescent="0.3">
      <c r="A25" s="20" t="s">
        <v>3</v>
      </c>
      <c r="B25" s="22">
        <f>B21*Basis!F35</f>
        <v>0</v>
      </c>
    </row>
    <row r="26" spans="1:3" x14ac:dyDescent="0.3">
      <c r="B26" s="23"/>
    </row>
    <row r="27" spans="1:3" x14ac:dyDescent="0.3">
      <c r="A27" s="1" t="s">
        <v>72</v>
      </c>
      <c r="B27" s="23"/>
    </row>
    <row r="28" spans="1:3" x14ac:dyDescent="0.3">
      <c r="A28" s="28" t="s">
        <v>25</v>
      </c>
      <c r="B28" s="24">
        <v>0</v>
      </c>
      <c r="C28" t="s">
        <v>26</v>
      </c>
    </row>
    <row r="29" spans="1:3" x14ac:dyDescent="0.3">
      <c r="A29" s="20" t="s">
        <v>28</v>
      </c>
      <c r="B29" s="22">
        <f>B28*Basis!C41</f>
        <v>0</v>
      </c>
    </row>
    <row r="30" spans="1:3" x14ac:dyDescent="0.3">
      <c r="A30" s="20" t="s">
        <v>2</v>
      </c>
      <c r="B30" s="22">
        <f>B28*Basis!D41</f>
        <v>0</v>
      </c>
    </row>
    <row r="31" spans="1:3" x14ac:dyDescent="0.3">
      <c r="A31" s="20" t="s">
        <v>51</v>
      </c>
      <c r="B31" s="22">
        <f>B28*Basis!E41</f>
        <v>0</v>
      </c>
    </row>
    <row r="32" spans="1:3" x14ac:dyDescent="0.3">
      <c r="A32" s="20" t="s">
        <v>3</v>
      </c>
      <c r="B32" s="22">
        <f>B28*Basis!F41</f>
        <v>0</v>
      </c>
    </row>
    <row r="33" spans="1:3" x14ac:dyDescent="0.3">
      <c r="A33" s="20"/>
      <c r="B33" s="29"/>
    </row>
    <row r="34" spans="1:3" ht="15" thickBot="1" x14ac:dyDescent="0.35">
      <c r="A34" s="1" t="s">
        <v>40</v>
      </c>
      <c r="B34" s="23"/>
    </row>
    <row r="35" spans="1:3" x14ac:dyDescent="0.3">
      <c r="A35" s="5" t="s">
        <v>25</v>
      </c>
      <c r="B35" s="21">
        <v>0</v>
      </c>
      <c r="C35" t="s">
        <v>41</v>
      </c>
    </row>
    <row r="36" spans="1:3" x14ac:dyDescent="0.3">
      <c r="A36" s="20" t="s">
        <v>28</v>
      </c>
      <c r="B36" s="22">
        <f>B35*Basis!C47</f>
        <v>0</v>
      </c>
    </row>
    <row r="37" spans="1:3" x14ac:dyDescent="0.3">
      <c r="A37" s="20" t="s">
        <v>2</v>
      </c>
      <c r="B37" s="22">
        <f>B35*Basis!D47</f>
        <v>0</v>
      </c>
    </row>
    <row r="38" spans="1:3" x14ac:dyDescent="0.3">
      <c r="A38" s="20" t="s">
        <v>51</v>
      </c>
      <c r="B38" s="22">
        <f>B35*Basis!E47</f>
        <v>0</v>
      </c>
    </row>
    <row r="39" spans="1:3" x14ac:dyDescent="0.3">
      <c r="A39" s="20" t="s">
        <v>3</v>
      </c>
      <c r="B39" s="22">
        <f>B35*Basis!F47</f>
        <v>0</v>
      </c>
    </row>
    <row r="40" spans="1:3" x14ac:dyDescent="0.3">
      <c r="B40" s="23"/>
    </row>
    <row r="41" spans="1:3" ht="15" customHeight="1" thickBot="1" x14ac:dyDescent="0.35">
      <c r="A41" s="1" t="s">
        <v>65</v>
      </c>
      <c r="B41" s="23"/>
    </row>
    <row r="42" spans="1:3" x14ac:dyDescent="0.3">
      <c r="A42" s="5" t="s">
        <v>25</v>
      </c>
      <c r="B42" s="21">
        <v>0</v>
      </c>
      <c r="C42" t="s">
        <v>42</v>
      </c>
    </row>
    <row r="43" spans="1:3" x14ac:dyDescent="0.3">
      <c r="A43" s="20" t="s">
        <v>28</v>
      </c>
      <c r="B43" s="22">
        <f>B42*Basis!C53</f>
        <v>0</v>
      </c>
    </row>
    <row r="44" spans="1:3" x14ac:dyDescent="0.3">
      <c r="A44" s="20" t="s">
        <v>2</v>
      </c>
      <c r="B44" s="22">
        <f>B42*Basis!D53</f>
        <v>0</v>
      </c>
    </row>
    <row r="45" spans="1:3" x14ac:dyDescent="0.3">
      <c r="A45" s="20" t="s">
        <v>51</v>
      </c>
      <c r="B45" s="22">
        <f>B42*Basis!E53</f>
        <v>0</v>
      </c>
    </row>
    <row r="46" spans="1:3" x14ac:dyDescent="0.3">
      <c r="A46" s="20" t="s">
        <v>3</v>
      </c>
      <c r="B46" s="22">
        <f>B42*Basis!F53</f>
        <v>0</v>
      </c>
    </row>
    <row r="47" spans="1:3" x14ac:dyDescent="0.3">
      <c r="B47" s="23"/>
    </row>
    <row r="48" spans="1:3" ht="15" thickBot="1" x14ac:dyDescent="0.35">
      <c r="A48" s="1" t="s">
        <v>39</v>
      </c>
      <c r="B48" s="23"/>
    </row>
    <row r="49" spans="1:3" x14ac:dyDescent="0.3">
      <c r="A49" s="5" t="s">
        <v>25</v>
      </c>
      <c r="B49" s="21">
        <v>0</v>
      </c>
      <c r="C49" t="s">
        <v>43</v>
      </c>
    </row>
    <row r="50" spans="1:3" x14ac:dyDescent="0.3">
      <c r="A50" s="20" t="s">
        <v>28</v>
      </c>
      <c r="B50" s="22">
        <f>B49*Basis!C59</f>
        <v>0</v>
      </c>
    </row>
    <row r="51" spans="1:3" x14ac:dyDescent="0.3">
      <c r="A51" s="20" t="s">
        <v>2</v>
      </c>
      <c r="B51" s="22">
        <f>B49*Basis!D59</f>
        <v>0</v>
      </c>
    </row>
    <row r="52" spans="1:3" x14ac:dyDescent="0.3">
      <c r="A52" s="20" t="s">
        <v>51</v>
      </c>
      <c r="B52" s="22">
        <f>B49*Basis!E59</f>
        <v>0</v>
      </c>
    </row>
    <row r="53" spans="1:3" x14ac:dyDescent="0.3">
      <c r="A53" s="20" t="s">
        <v>3</v>
      </c>
      <c r="B53" s="22">
        <f>B49*Basis!F59</f>
        <v>0</v>
      </c>
    </row>
    <row r="54" spans="1:3" x14ac:dyDescent="0.3">
      <c r="B54" s="23"/>
    </row>
    <row r="55" spans="1:3" ht="15" thickBot="1" x14ac:dyDescent="0.35">
      <c r="A55" s="1" t="s">
        <v>64</v>
      </c>
      <c r="B55" s="23"/>
    </row>
    <row r="56" spans="1:3" x14ac:dyDescent="0.3">
      <c r="A56" s="5" t="s">
        <v>25</v>
      </c>
      <c r="B56" s="21">
        <v>0</v>
      </c>
      <c r="C56" t="s">
        <v>44</v>
      </c>
    </row>
    <row r="57" spans="1:3" x14ac:dyDescent="0.3">
      <c r="A57" s="20" t="s">
        <v>28</v>
      </c>
      <c r="B57" s="22">
        <f>B56*Basis!C65</f>
        <v>0</v>
      </c>
    </row>
    <row r="58" spans="1:3" x14ac:dyDescent="0.3">
      <c r="A58" s="20" t="s">
        <v>2</v>
      </c>
      <c r="B58" s="22">
        <f>B56*Basis!D65</f>
        <v>0</v>
      </c>
    </row>
    <row r="59" spans="1:3" x14ac:dyDescent="0.3">
      <c r="A59" s="20" t="s">
        <v>51</v>
      </c>
      <c r="B59" s="22">
        <f>B56*Basis!E65</f>
        <v>0</v>
      </c>
    </row>
    <row r="60" spans="1:3" x14ac:dyDescent="0.3">
      <c r="A60" s="20" t="s">
        <v>3</v>
      </c>
      <c r="B60" s="22">
        <f>B56*Basis!F65</f>
        <v>0</v>
      </c>
    </row>
    <row r="61" spans="1:3" x14ac:dyDescent="0.3">
      <c r="B61" s="23"/>
    </row>
    <row r="62" spans="1:3" ht="15" thickBot="1" x14ac:dyDescent="0.35">
      <c r="A62" s="1" t="s">
        <v>60</v>
      </c>
      <c r="B62" s="23"/>
    </row>
    <row r="63" spans="1:3" x14ac:dyDescent="0.3">
      <c r="A63" s="5" t="s">
        <v>25</v>
      </c>
      <c r="B63" s="21">
        <v>0</v>
      </c>
      <c r="C63" t="s">
        <v>63</v>
      </c>
    </row>
    <row r="64" spans="1:3" x14ac:dyDescent="0.3">
      <c r="A64" s="20" t="s">
        <v>28</v>
      </c>
      <c r="B64" s="22">
        <f>B63*Basis!C77</f>
        <v>0</v>
      </c>
    </row>
    <row r="65" spans="1:3" x14ac:dyDescent="0.3">
      <c r="A65" s="20" t="s">
        <v>2</v>
      </c>
      <c r="B65" s="22">
        <f>B63*Basis!D77</f>
        <v>0</v>
      </c>
    </row>
    <row r="66" spans="1:3" x14ac:dyDescent="0.3">
      <c r="A66" s="20" t="s">
        <v>51</v>
      </c>
      <c r="B66" s="22">
        <f>B63*Basis!E77</f>
        <v>0</v>
      </c>
    </row>
    <row r="67" spans="1:3" x14ac:dyDescent="0.3">
      <c r="A67" s="20" t="s">
        <v>3</v>
      </c>
      <c r="B67" s="22">
        <f>B63*Basis!F77</f>
        <v>0</v>
      </c>
    </row>
    <row r="68" spans="1:3" x14ac:dyDescent="0.3">
      <c r="B68" s="23"/>
    </row>
    <row r="69" spans="1:3" ht="15" thickBot="1" x14ac:dyDescent="0.35">
      <c r="A69" s="1" t="s">
        <v>59</v>
      </c>
      <c r="B69" s="23"/>
    </row>
    <row r="70" spans="1:3" x14ac:dyDescent="0.3">
      <c r="A70" s="5" t="s">
        <v>25</v>
      </c>
      <c r="B70" s="21">
        <v>0</v>
      </c>
      <c r="C70" t="s">
        <v>62</v>
      </c>
    </row>
    <row r="71" spans="1:3" x14ac:dyDescent="0.3">
      <c r="A71" s="20" t="s">
        <v>28</v>
      </c>
      <c r="B71" s="22">
        <f>B70*Basis!C71</f>
        <v>0</v>
      </c>
    </row>
    <row r="72" spans="1:3" x14ac:dyDescent="0.3">
      <c r="A72" s="20" t="s">
        <v>2</v>
      </c>
      <c r="B72" s="22">
        <f>B70*Basis!D71</f>
        <v>0</v>
      </c>
    </row>
    <row r="73" spans="1:3" x14ac:dyDescent="0.3">
      <c r="A73" s="20" t="s">
        <v>51</v>
      </c>
      <c r="B73" s="22">
        <f>B70*Basis!E71</f>
        <v>0</v>
      </c>
    </row>
    <row r="74" spans="1:3" x14ac:dyDescent="0.3">
      <c r="A74" s="20" t="s">
        <v>3</v>
      </c>
      <c r="B74" s="22">
        <f>B70*Basis!F71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87EF-DB4B-4B93-AD99-64B9658F5A0B}">
  <dimension ref="A2:M78"/>
  <sheetViews>
    <sheetView topLeftCell="A7" zoomScale="85" zoomScaleNormal="85" workbookViewId="0">
      <selection activeCell="C34" sqref="C34"/>
    </sheetView>
  </sheetViews>
  <sheetFormatPr defaultRowHeight="14.4" x14ac:dyDescent="0.3"/>
  <cols>
    <col min="1" max="1" width="33.44140625" customWidth="1"/>
    <col min="3" max="3" width="10.44140625" bestFit="1" customWidth="1"/>
    <col min="4" max="4" width="10.5546875" customWidth="1"/>
    <col min="5" max="5" width="12.21875" customWidth="1"/>
    <col min="6" max="6" width="10.33203125" bestFit="1" customWidth="1"/>
    <col min="11" max="11" width="14.5546875" customWidth="1"/>
    <col min="12" max="12" width="8.33203125" customWidth="1"/>
    <col min="13" max="13" width="8.88671875" customWidth="1"/>
  </cols>
  <sheetData>
    <row r="2" spans="1:13" x14ac:dyDescent="0.3">
      <c r="B2">
        <v>0.33</v>
      </c>
    </row>
    <row r="3" spans="1:13" ht="15" thickBot="1" x14ac:dyDescent="0.35">
      <c r="A3" s="1" t="s">
        <v>11</v>
      </c>
      <c r="B3" s="18" t="s">
        <v>0</v>
      </c>
      <c r="C3" s="18" t="s">
        <v>5</v>
      </c>
      <c r="D3" s="19" t="s">
        <v>6</v>
      </c>
      <c r="E3" s="18" t="s">
        <v>7</v>
      </c>
      <c r="F3" s="19" t="s">
        <v>8</v>
      </c>
      <c r="H3" t="s">
        <v>45</v>
      </c>
    </row>
    <row r="4" spans="1:13" x14ac:dyDescent="0.3">
      <c r="A4" t="s">
        <v>1</v>
      </c>
      <c r="B4" s="7">
        <v>642</v>
      </c>
      <c r="C4" s="7">
        <v>5774</v>
      </c>
      <c r="D4" s="12">
        <v>42</v>
      </c>
      <c r="E4" s="7">
        <v>14000</v>
      </c>
      <c r="F4" s="12">
        <v>14000</v>
      </c>
      <c r="G4" s="7"/>
      <c r="H4" s="9">
        <f>(B4*$B$2)+(C4*$B$2)+(E4*$B$2)</f>
        <v>6737.2800000000007</v>
      </c>
    </row>
    <row r="5" spans="1:13" x14ac:dyDescent="0.3">
      <c r="A5" t="s">
        <v>2</v>
      </c>
      <c r="B5" s="7">
        <v>76</v>
      </c>
      <c r="C5" s="7">
        <v>685</v>
      </c>
      <c r="D5" s="12">
        <v>5</v>
      </c>
      <c r="E5" s="7">
        <v>1663</v>
      </c>
      <c r="F5" s="12">
        <v>84</v>
      </c>
      <c r="G5" s="7"/>
      <c r="H5" s="9">
        <f>(B5*$B$2)+(C5*$B$2)+(E5*$B$2)</f>
        <v>799.92000000000007</v>
      </c>
    </row>
    <row r="6" spans="1:13" x14ac:dyDescent="0.3">
      <c r="A6" t="s">
        <v>9</v>
      </c>
      <c r="B6" s="7">
        <v>10.9</v>
      </c>
      <c r="C6" s="7">
        <v>98</v>
      </c>
      <c r="D6" s="12">
        <v>714.3</v>
      </c>
      <c r="E6" s="7">
        <v>237.6</v>
      </c>
      <c r="F6" s="12">
        <v>238</v>
      </c>
      <c r="G6" s="7"/>
      <c r="H6" s="9">
        <f>(B6*$B$2)+(C6*$B$2)+(E6*$B$2)</f>
        <v>114.345</v>
      </c>
    </row>
    <row r="7" spans="1:13" x14ac:dyDescent="0.3">
      <c r="A7" t="s">
        <v>3</v>
      </c>
      <c r="B7" s="7">
        <v>4</v>
      </c>
      <c r="C7" s="7">
        <v>30</v>
      </c>
      <c r="D7" s="12">
        <v>2</v>
      </c>
      <c r="E7" s="7">
        <v>10</v>
      </c>
      <c r="F7" s="12">
        <v>3.2</v>
      </c>
      <c r="G7" s="7"/>
      <c r="H7" s="9">
        <f>(B7*$B$2)+(C7*$B$2)+(E7*$B$2)</f>
        <v>14.520000000000001</v>
      </c>
    </row>
    <row r="8" spans="1:13" x14ac:dyDescent="0.3">
      <c r="A8" t="s">
        <v>4</v>
      </c>
      <c r="B8" s="7">
        <v>2500</v>
      </c>
      <c r="C8" s="7">
        <v>0</v>
      </c>
      <c r="D8" s="12">
        <v>0</v>
      </c>
      <c r="E8" s="7">
        <v>0</v>
      </c>
      <c r="F8" s="12">
        <v>0</v>
      </c>
      <c r="G8" s="7"/>
      <c r="H8" s="7"/>
    </row>
    <row r="9" spans="1:13" x14ac:dyDescent="0.3">
      <c r="A9" t="s">
        <v>10</v>
      </c>
      <c r="B9" s="7">
        <v>0</v>
      </c>
      <c r="C9" s="7">
        <v>0</v>
      </c>
      <c r="D9" s="12">
        <v>0</v>
      </c>
      <c r="E9" s="7">
        <v>0</v>
      </c>
      <c r="F9" s="12">
        <v>17</v>
      </c>
      <c r="G9" s="7"/>
      <c r="H9" s="7"/>
    </row>
    <row r="11" spans="1:13" x14ac:dyDescent="0.3">
      <c r="B11" t="s">
        <v>12</v>
      </c>
      <c r="C11" t="s">
        <v>13</v>
      </c>
      <c r="D11" t="s">
        <v>16</v>
      </c>
    </row>
    <row r="12" spans="1:13" x14ac:dyDescent="0.3">
      <c r="B12">
        <v>1</v>
      </c>
      <c r="C12" s="7">
        <v>2000</v>
      </c>
      <c r="D12">
        <f>B12/C12</f>
        <v>5.0000000000000001E-4</v>
      </c>
    </row>
    <row r="13" spans="1:13" ht="15" thickBot="1" x14ac:dyDescent="0.35">
      <c r="H13" s="16" t="s">
        <v>35</v>
      </c>
      <c r="M13" s="16" t="s">
        <v>35</v>
      </c>
    </row>
    <row r="14" spans="1:13" ht="15" thickBot="1" x14ac:dyDescent="0.35">
      <c r="A14" t="s">
        <v>14</v>
      </c>
      <c r="B14" s="6">
        <v>350</v>
      </c>
      <c r="D14" t="s">
        <v>34</v>
      </c>
      <c r="G14" s="6">
        <v>195</v>
      </c>
      <c r="H14" s="17">
        <f>G14*D12</f>
        <v>9.7500000000000003E-2</v>
      </c>
      <c r="I14" s="35" t="s">
        <v>52</v>
      </c>
      <c r="J14" s="35"/>
      <c r="K14" s="35"/>
      <c r="L14" s="10">
        <v>200</v>
      </c>
      <c r="M14" s="17">
        <f>L14*D12</f>
        <v>0.1</v>
      </c>
    </row>
    <row r="15" spans="1:13" ht="15" thickBot="1" x14ac:dyDescent="0.35">
      <c r="A15" t="s">
        <v>15</v>
      </c>
      <c r="B15" s="4">
        <f>B14*D12</f>
        <v>0.17500000000000002</v>
      </c>
      <c r="D15" t="s">
        <v>32</v>
      </c>
      <c r="G15" s="6">
        <v>64</v>
      </c>
      <c r="H15" s="17">
        <f>G15*D12</f>
        <v>3.2000000000000001E-2</v>
      </c>
      <c r="I15" s="35" t="s">
        <v>53</v>
      </c>
      <c r="J15" s="35"/>
      <c r="K15" s="35"/>
      <c r="L15" s="11">
        <v>350</v>
      </c>
      <c r="M15" s="17">
        <f>L15*D12</f>
        <v>0.17500000000000002</v>
      </c>
    </row>
    <row r="16" spans="1:13" ht="15" thickBot="1" x14ac:dyDescent="0.35">
      <c r="A16" t="s">
        <v>30</v>
      </c>
      <c r="B16" s="6">
        <v>41</v>
      </c>
      <c r="D16" t="s">
        <v>33</v>
      </c>
      <c r="G16" s="6">
        <v>136</v>
      </c>
      <c r="H16" s="17">
        <f>G16*D12</f>
        <v>6.8000000000000005E-2</v>
      </c>
    </row>
    <row r="17" spans="1:6" x14ac:dyDescent="0.3">
      <c r="A17" t="s">
        <v>31</v>
      </c>
      <c r="B17" s="4">
        <f>B16*D12</f>
        <v>2.0500000000000001E-2</v>
      </c>
    </row>
    <row r="19" spans="1:6" x14ac:dyDescent="0.3">
      <c r="A19" s="1" t="s">
        <v>73</v>
      </c>
      <c r="C19" t="s">
        <v>20</v>
      </c>
      <c r="D19" t="s">
        <v>21</v>
      </c>
      <c r="E19" t="s">
        <v>22</v>
      </c>
      <c r="F19" t="s">
        <v>23</v>
      </c>
    </row>
    <row r="20" spans="1:6" x14ac:dyDescent="0.3">
      <c r="A20" t="s">
        <v>17</v>
      </c>
      <c r="B20" s="2">
        <v>0.03</v>
      </c>
      <c r="C20" s="7">
        <f>(B$15*B20)*E$4</f>
        <v>73.5</v>
      </c>
      <c r="D20" s="13">
        <f>(B$15*B20)*E$5</f>
        <v>8.7307500000000005</v>
      </c>
      <c r="E20" s="14">
        <f>(B$15*B20)*E$6</f>
        <v>1.2474000000000001</v>
      </c>
      <c r="F20" s="15">
        <f>(B$15*B20)*E$7</f>
        <v>5.2500000000000005E-2</v>
      </c>
    </row>
    <row r="21" spans="1:6" x14ac:dyDescent="0.3">
      <c r="A21" t="s">
        <v>18</v>
      </c>
      <c r="B21" s="3">
        <v>0.06</v>
      </c>
      <c r="C21" s="7">
        <f>(B$15*B21)*C$4</f>
        <v>60.627000000000002</v>
      </c>
      <c r="D21" s="13">
        <f>(B$15*B21)*C$5</f>
        <v>7.1925000000000008</v>
      </c>
      <c r="E21" s="14">
        <f>(B$15*B21)*C$6</f>
        <v>1.0290000000000001</v>
      </c>
      <c r="F21" s="15">
        <f>(B$15*B21)*C$7</f>
        <v>0.315</v>
      </c>
    </row>
    <row r="22" spans="1:6" x14ac:dyDescent="0.3">
      <c r="A22" t="s">
        <v>19</v>
      </c>
      <c r="B22" s="3">
        <v>0.32</v>
      </c>
      <c r="C22" s="7">
        <f>(B$15*B22)*B$4</f>
        <v>35.952000000000005</v>
      </c>
      <c r="D22" s="13">
        <f>(B$15*B22)*B$5</f>
        <v>4.2560000000000002</v>
      </c>
      <c r="E22" s="14">
        <f>(B$15*B22)*B$5</f>
        <v>4.2560000000000002</v>
      </c>
      <c r="F22" s="15">
        <f>(B$15*B22)*B$5</f>
        <v>4.2560000000000002</v>
      </c>
    </row>
    <row r="23" spans="1:6" x14ac:dyDescent="0.3">
      <c r="A23" t="s">
        <v>24</v>
      </c>
      <c r="C23" s="7">
        <f>SUM(C20:C22)</f>
        <v>170.07900000000001</v>
      </c>
      <c r="D23" s="13">
        <f>SUM(D20:D22)</f>
        <v>20.179250000000003</v>
      </c>
      <c r="E23" s="14">
        <f>SUM(E20:E22)</f>
        <v>6.5324000000000009</v>
      </c>
      <c r="F23" s="15">
        <f>SUM(F20:F22)</f>
        <v>4.6234999999999999</v>
      </c>
    </row>
    <row r="24" spans="1:6" x14ac:dyDescent="0.3">
      <c r="C24" s="7"/>
      <c r="D24" s="13"/>
      <c r="E24" s="14"/>
      <c r="F24" s="15"/>
    </row>
    <row r="25" spans="1:6" x14ac:dyDescent="0.3">
      <c r="A25" s="1" t="s">
        <v>74</v>
      </c>
      <c r="C25" s="7" t="s">
        <v>20</v>
      </c>
      <c r="D25" s="13" t="s">
        <v>21</v>
      </c>
      <c r="E25" s="14" t="s">
        <v>22</v>
      </c>
      <c r="F25" s="15" t="s">
        <v>23</v>
      </c>
    </row>
    <row r="26" spans="1:6" x14ac:dyDescent="0.3">
      <c r="A26" t="s">
        <v>17</v>
      </c>
      <c r="B26" s="2">
        <v>0.01</v>
      </c>
      <c r="C26" s="7">
        <f>(B$15*B26)*E$4</f>
        <v>24.500000000000004</v>
      </c>
      <c r="D26" s="13">
        <f>(B$15*B26)*E$5</f>
        <v>2.9102500000000004</v>
      </c>
      <c r="E26" s="14">
        <f>(B$15*B26)*E$6</f>
        <v>0.41580000000000006</v>
      </c>
      <c r="F26" s="15">
        <f>(B$15*B26)*E$7</f>
        <v>1.7500000000000002E-2</v>
      </c>
    </row>
    <row r="27" spans="1:6" x14ac:dyDescent="0.3">
      <c r="A27" t="s">
        <v>18</v>
      </c>
      <c r="B27" s="3">
        <v>0.06</v>
      </c>
      <c r="C27" s="7">
        <f>(B$15*B27)*C$4</f>
        <v>60.627000000000002</v>
      </c>
      <c r="D27" s="13">
        <f>(B$15*B27)*C$5</f>
        <v>7.1925000000000008</v>
      </c>
      <c r="E27" s="14">
        <f>(B$15*B27)*C$6</f>
        <v>1.0290000000000001</v>
      </c>
      <c r="F27" s="15">
        <f>(B$15*B27)*C$7</f>
        <v>0.315</v>
      </c>
    </row>
    <row r="28" spans="1:6" x14ac:dyDescent="0.3">
      <c r="A28" t="s">
        <v>19</v>
      </c>
      <c r="B28" s="3">
        <v>0.52</v>
      </c>
      <c r="C28" s="7">
        <f>(B$15*B28)*B$4</f>
        <v>58.422000000000004</v>
      </c>
      <c r="D28" s="13">
        <f>(B$15*B28)*B$5</f>
        <v>6.9160000000000013</v>
      </c>
      <c r="E28" s="14">
        <f>(B$15*B28)*B$5</f>
        <v>6.9160000000000013</v>
      </c>
      <c r="F28" s="15">
        <f>(B$15*B28)*B$5</f>
        <v>6.9160000000000013</v>
      </c>
    </row>
    <row r="29" spans="1:6" x14ac:dyDescent="0.3">
      <c r="A29" t="s">
        <v>24</v>
      </c>
      <c r="C29" s="7">
        <f>SUM(C26:C28)</f>
        <v>143.54900000000001</v>
      </c>
      <c r="D29" s="13">
        <f>SUM(D26:D28)</f>
        <v>17.018750000000001</v>
      </c>
      <c r="E29" s="14">
        <f>SUM(E26:E28)</f>
        <v>8.3608000000000011</v>
      </c>
      <c r="F29" s="15">
        <f>SUM(F26:F28)</f>
        <v>7.2485000000000017</v>
      </c>
    </row>
    <row r="30" spans="1:6" x14ac:dyDescent="0.3">
      <c r="C30" s="7"/>
      <c r="D30" s="13"/>
      <c r="E30" s="14"/>
      <c r="F30" s="15"/>
    </row>
    <row r="31" spans="1:6" x14ac:dyDescent="0.3">
      <c r="A31" s="1" t="s">
        <v>75</v>
      </c>
      <c r="C31" t="s">
        <v>20</v>
      </c>
      <c r="D31" t="s">
        <v>21</v>
      </c>
      <c r="E31" t="s">
        <v>22</v>
      </c>
      <c r="F31" t="s">
        <v>23</v>
      </c>
    </row>
    <row r="32" spans="1:6" x14ac:dyDescent="0.3">
      <c r="A32" t="s">
        <v>17</v>
      </c>
      <c r="B32" s="2">
        <v>0.03</v>
      </c>
      <c r="C32" s="7">
        <f>(B$15*B32)*E$4</f>
        <v>73.5</v>
      </c>
      <c r="D32" s="13">
        <f>(B$15*B32)*E$5</f>
        <v>8.7307500000000005</v>
      </c>
      <c r="E32" s="14">
        <f>(B$15*B32)*E$6</f>
        <v>1.2474000000000001</v>
      </c>
      <c r="F32" s="15">
        <f>(B$15*B32)*E$7</f>
        <v>5.2500000000000005E-2</v>
      </c>
    </row>
    <row r="33" spans="1:6" x14ac:dyDescent="0.3">
      <c r="A33" t="s">
        <v>18</v>
      </c>
      <c r="B33" s="30">
        <v>0</v>
      </c>
      <c r="C33" s="31">
        <f>(B$15*B33)*C$4</f>
        <v>0</v>
      </c>
      <c r="D33" s="32">
        <f>(B$15*B33)*C$5</f>
        <v>0</v>
      </c>
      <c r="E33" s="33">
        <f>(B$15*B33)*C$6</f>
        <v>0</v>
      </c>
      <c r="F33" s="34">
        <f>(B$15*B33)*C$7</f>
        <v>0</v>
      </c>
    </row>
    <row r="34" spans="1:6" x14ac:dyDescent="0.3">
      <c r="A34" t="s">
        <v>19</v>
      </c>
      <c r="B34" s="3">
        <v>0.32</v>
      </c>
      <c r="C34" s="7">
        <f>(B$15*B34)*B$4</f>
        <v>35.952000000000005</v>
      </c>
      <c r="D34" s="13">
        <f>(B$15*B34)*B$5</f>
        <v>4.2560000000000002</v>
      </c>
      <c r="E34" s="14">
        <f>(B$15*B34)*B$5</f>
        <v>4.2560000000000002</v>
      </c>
      <c r="F34" s="15">
        <f>(B$15*B34)*B$5</f>
        <v>4.2560000000000002</v>
      </c>
    </row>
    <row r="35" spans="1:6" x14ac:dyDescent="0.3">
      <c r="A35" t="s">
        <v>24</v>
      </c>
      <c r="C35" s="7">
        <f>SUM(C32:C34)</f>
        <v>109.452</v>
      </c>
      <c r="D35" s="13">
        <f>SUM(D32:D34)</f>
        <v>12.986750000000001</v>
      </c>
      <c r="E35" s="14">
        <f>SUM(E32:E34)</f>
        <v>5.5034000000000001</v>
      </c>
      <c r="F35" s="15">
        <f>SUM(F32:F34)</f>
        <v>4.3085000000000004</v>
      </c>
    </row>
    <row r="36" spans="1:6" x14ac:dyDescent="0.3">
      <c r="C36" s="7"/>
      <c r="D36" s="13"/>
      <c r="E36" s="14"/>
      <c r="F36" s="15"/>
    </row>
    <row r="37" spans="1:6" x14ac:dyDescent="0.3">
      <c r="A37" s="1" t="s">
        <v>76</v>
      </c>
      <c r="C37" s="7" t="s">
        <v>20</v>
      </c>
      <c r="D37" s="13" t="s">
        <v>21</v>
      </c>
      <c r="E37" s="14" t="s">
        <v>22</v>
      </c>
      <c r="F37" s="15" t="s">
        <v>23</v>
      </c>
    </row>
    <row r="38" spans="1:6" x14ac:dyDescent="0.3">
      <c r="A38" t="s">
        <v>17</v>
      </c>
      <c r="B38" s="2">
        <v>0.01</v>
      </c>
      <c r="C38" s="7">
        <f>(B$15*B38)*E$4</f>
        <v>24.500000000000004</v>
      </c>
      <c r="D38" s="13">
        <f>(B$15*B38)*E$5</f>
        <v>2.9102500000000004</v>
      </c>
      <c r="E38" s="14">
        <f>(B$15*B38)*E$6</f>
        <v>0.41580000000000006</v>
      </c>
      <c r="F38" s="15">
        <f>(B$15*B38)*E$7</f>
        <v>1.7500000000000002E-2</v>
      </c>
    </row>
    <row r="39" spans="1:6" x14ac:dyDescent="0.3">
      <c r="A39" t="s">
        <v>18</v>
      </c>
      <c r="B39" s="30">
        <v>0</v>
      </c>
      <c r="C39" s="31">
        <f>(B$15*B39)*C$4</f>
        <v>0</v>
      </c>
      <c r="D39" s="32">
        <f>(B$15*B39)*C$5</f>
        <v>0</v>
      </c>
      <c r="E39" s="33">
        <f>(B$15*B39)*C$6</f>
        <v>0</v>
      </c>
      <c r="F39" s="34">
        <f>(B$15*B39)*C$7</f>
        <v>0</v>
      </c>
    </row>
    <row r="40" spans="1:6" x14ac:dyDescent="0.3">
      <c r="A40" t="s">
        <v>19</v>
      </c>
      <c r="B40" s="3">
        <v>0.52</v>
      </c>
      <c r="C40" s="7">
        <f>(B$15*B40)*B$4</f>
        <v>58.422000000000004</v>
      </c>
      <c r="D40" s="13">
        <f>(B$15*B40)*B$5</f>
        <v>6.9160000000000013</v>
      </c>
      <c r="E40" s="14">
        <f>(B$15*B40)*B$5</f>
        <v>6.9160000000000013</v>
      </c>
      <c r="F40" s="15">
        <f>(B$15*B40)*B$5</f>
        <v>6.9160000000000013</v>
      </c>
    </row>
    <row r="41" spans="1:6" x14ac:dyDescent="0.3">
      <c r="A41" t="s">
        <v>24</v>
      </c>
      <c r="C41" s="7">
        <f>SUM(C38:C40)</f>
        <v>82.922000000000011</v>
      </c>
      <c r="D41" s="13">
        <f>SUM(D38:D40)</f>
        <v>9.8262500000000017</v>
      </c>
      <c r="E41" s="14">
        <f>SUM(E38:E40)</f>
        <v>7.3318000000000012</v>
      </c>
      <c r="F41" s="15">
        <f>SUM(F38:F40)</f>
        <v>6.9335000000000013</v>
      </c>
    </row>
    <row r="42" spans="1:6" x14ac:dyDescent="0.3">
      <c r="C42" s="7"/>
      <c r="D42" s="13"/>
      <c r="E42" s="14"/>
      <c r="F42" s="15"/>
    </row>
    <row r="43" spans="1:6" x14ac:dyDescent="0.3">
      <c r="A43" s="1" t="s">
        <v>29</v>
      </c>
      <c r="C43" s="7" t="s">
        <v>20</v>
      </c>
      <c r="D43" s="13" t="s">
        <v>21</v>
      </c>
      <c r="E43" s="14" t="s">
        <v>22</v>
      </c>
      <c r="F43" s="15" t="s">
        <v>23</v>
      </c>
    </row>
    <row r="44" spans="1:6" x14ac:dyDescent="0.3">
      <c r="A44" t="s">
        <v>17</v>
      </c>
      <c r="B44" s="2">
        <v>0.34</v>
      </c>
      <c r="C44" s="7">
        <f>(B$17*B44)*E$4</f>
        <v>97.580000000000013</v>
      </c>
      <c r="D44" s="13">
        <f>(B$17*B44)*E$5</f>
        <v>11.59111</v>
      </c>
      <c r="E44" s="14">
        <f>(B$17*B44)*E$6</f>
        <v>1.656072</v>
      </c>
      <c r="F44" s="15">
        <f>(B$17*B44)*E$7</f>
        <v>6.9700000000000012E-2</v>
      </c>
    </row>
    <row r="45" spans="1:6" x14ac:dyDescent="0.3">
      <c r="A45" t="s">
        <v>18</v>
      </c>
      <c r="B45" s="3">
        <v>0.34599999999999997</v>
      </c>
      <c r="C45" s="7">
        <f>(B$17*B45)*C$4</f>
        <v>40.954981999999994</v>
      </c>
      <c r="D45" s="13">
        <f>(B$17*B45)*C$5</f>
        <v>4.8587049999999996</v>
      </c>
      <c r="E45" s="14">
        <f>(B$17*B45)*C$6</f>
        <v>0.6951139999999999</v>
      </c>
      <c r="F45" s="15">
        <f>(B$17*B45)*C$7</f>
        <v>0.21278999999999998</v>
      </c>
    </row>
    <row r="46" spans="1:6" x14ac:dyDescent="0.3">
      <c r="A46" t="s">
        <v>19</v>
      </c>
      <c r="B46" s="3">
        <v>0.24399999999999999</v>
      </c>
      <c r="C46" s="7">
        <f>(B$17*B46)*B$4</f>
        <v>3.211284</v>
      </c>
      <c r="D46" s="13">
        <f>(B$17*B46)*B$5</f>
        <v>0.38015200000000005</v>
      </c>
      <c r="E46" s="14">
        <f>(B$17*B46)*B$5</f>
        <v>0.38015200000000005</v>
      </c>
      <c r="F46" s="15">
        <f>(B$17*B46)*B$5</f>
        <v>0.38015200000000005</v>
      </c>
    </row>
    <row r="47" spans="1:6" x14ac:dyDescent="0.3">
      <c r="A47" t="s">
        <v>24</v>
      </c>
      <c r="C47" s="7">
        <f>SUM(C44:C46)</f>
        <v>141.74626600000002</v>
      </c>
      <c r="D47" s="13">
        <f>SUM(D44:D46)</f>
        <v>16.829967</v>
      </c>
      <c r="E47" s="14">
        <f>SUM(E44:E46)</f>
        <v>2.731338</v>
      </c>
      <c r="F47" s="15">
        <f>SUM(F44:F46)</f>
        <v>0.66264200000000006</v>
      </c>
    </row>
    <row r="48" spans="1:6" x14ac:dyDescent="0.3">
      <c r="C48" s="7"/>
      <c r="D48" s="13"/>
      <c r="E48" s="14"/>
      <c r="F48" s="15"/>
    </row>
    <row r="49" spans="1:6" x14ac:dyDescent="0.3">
      <c r="A49" s="1" t="s">
        <v>38</v>
      </c>
      <c r="C49" s="7" t="s">
        <v>20</v>
      </c>
      <c r="D49" s="13" t="s">
        <v>21</v>
      </c>
      <c r="E49" s="14" t="s">
        <v>22</v>
      </c>
      <c r="F49" s="15" t="s">
        <v>23</v>
      </c>
    </row>
    <row r="50" spans="1:6" x14ac:dyDescent="0.3">
      <c r="A50" t="s">
        <v>17</v>
      </c>
      <c r="B50" s="2">
        <v>0</v>
      </c>
      <c r="C50" s="7">
        <f>(B50*H14)*E4</f>
        <v>0</v>
      </c>
      <c r="D50" s="13">
        <f>(B50*H14)*E5</f>
        <v>0</v>
      </c>
      <c r="E50" s="14">
        <f>(B50*H14)*E6</f>
        <v>0</v>
      </c>
      <c r="F50" s="15">
        <f>(B50*H14)*E7</f>
        <v>0</v>
      </c>
    </row>
    <row r="51" spans="1:6" x14ac:dyDescent="0.3">
      <c r="A51" t="s">
        <v>18</v>
      </c>
      <c r="B51" s="3">
        <v>0.01</v>
      </c>
      <c r="C51" s="7">
        <f>(B51*H14)*C4</f>
        <v>5.6296500000000007</v>
      </c>
      <c r="D51" s="13">
        <f>(B51*H14)*C5</f>
        <v>0.667875</v>
      </c>
      <c r="E51" s="14">
        <f>(B51*H14)*C6</f>
        <v>9.555000000000001E-2</v>
      </c>
      <c r="F51" s="15">
        <f>(B51*H14)*C7</f>
        <v>2.9250000000000002E-2</v>
      </c>
    </row>
    <row r="52" spans="1:6" x14ac:dyDescent="0.3">
      <c r="A52" t="s">
        <v>19</v>
      </c>
      <c r="B52" s="3">
        <v>0.97</v>
      </c>
      <c r="C52" s="7">
        <f>(B52*H14)*B4</f>
        <v>60.717150000000004</v>
      </c>
      <c r="D52" s="13">
        <f>(B52*H14)*B5</f>
        <v>7.1877000000000004</v>
      </c>
      <c r="E52" s="14">
        <f>(B52*H14)*B6</f>
        <v>1.0308675</v>
      </c>
      <c r="F52" s="15">
        <f>(B52*H14)*B7</f>
        <v>0.37830000000000003</v>
      </c>
    </row>
    <row r="53" spans="1:6" x14ac:dyDescent="0.3">
      <c r="A53" t="s">
        <v>24</v>
      </c>
      <c r="C53" s="7">
        <f>SUM(C50:C52)</f>
        <v>66.346800000000002</v>
      </c>
      <c r="D53" s="13">
        <f>SUM(D50:D52)</f>
        <v>7.855575</v>
      </c>
      <c r="E53" s="14">
        <f>SUM(E50:E52)</f>
        <v>1.1264175000000001</v>
      </c>
      <c r="F53" s="15">
        <f>SUM(F50:F52)</f>
        <v>0.40755000000000002</v>
      </c>
    </row>
    <row r="54" spans="1:6" x14ac:dyDescent="0.3">
      <c r="C54" s="7"/>
      <c r="D54" s="13"/>
      <c r="E54" s="14"/>
      <c r="F54" s="15"/>
    </row>
    <row r="55" spans="1:6" x14ac:dyDescent="0.3">
      <c r="A55" s="1" t="s">
        <v>36</v>
      </c>
      <c r="C55" s="7" t="s">
        <v>20</v>
      </c>
      <c r="D55" s="13" t="s">
        <v>21</v>
      </c>
      <c r="E55" s="14" t="s">
        <v>22</v>
      </c>
      <c r="F55" s="15" t="s">
        <v>23</v>
      </c>
    </row>
    <row r="56" spans="1:6" x14ac:dyDescent="0.3">
      <c r="A56" t="s">
        <v>17</v>
      </c>
      <c r="B56" s="2">
        <v>0</v>
      </c>
      <c r="C56" s="7">
        <f>($B$56*$H$15)*E4</f>
        <v>0</v>
      </c>
      <c r="D56" s="13">
        <f>($B$56*$H$15)*E5</f>
        <v>0</v>
      </c>
      <c r="E56" s="14">
        <f>($B$56*$H$15)*E6</f>
        <v>0</v>
      </c>
      <c r="F56" s="15">
        <f>($B$56*$H$15)*E7</f>
        <v>0</v>
      </c>
    </row>
    <row r="57" spans="1:6" x14ac:dyDescent="0.3">
      <c r="A57" t="s">
        <v>18</v>
      </c>
      <c r="B57" s="3">
        <v>0.01</v>
      </c>
      <c r="C57" s="7">
        <f>($B$57*$H$15)*C4</f>
        <v>1.8476800000000002</v>
      </c>
      <c r="D57" s="13">
        <f>($B$57*$H$15)*C5</f>
        <v>0.21920000000000001</v>
      </c>
      <c r="E57" s="14">
        <f>($B$57*$H$15)*C6</f>
        <v>3.1360000000000006E-2</v>
      </c>
      <c r="F57" s="15">
        <f>($B$57*$H$15)*C7</f>
        <v>9.6000000000000009E-3</v>
      </c>
    </row>
    <row r="58" spans="1:6" x14ac:dyDescent="0.3">
      <c r="A58" t="s">
        <v>19</v>
      </c>
      <c r="B58" s="3">
        <v>0.97</v>
      </c>
      <c r="C58" s="7">
        <f>($B$58*$H$15)*B4</f>
        <v>19.927679999999999</v>
      </c>
      <c r="D58" s="13">
        <f>($B$58*$H$15)*B5</f>
        <v>2.3590399999999998</v>
      </c>
      <c r="E58" s="14">
        <f>($B$58*$H$15)*B6</f>
        <v>0.33833599999999997</v>
      </c>
      <c r="F58" s="15">
        <f>($B$58*$H$15)*B7</f>
        <v>0.12415999999999999</v>
      </c>
    </row>
    <row r="59" spans="1:6" x14ac:dyDescent="0.3">
      <c r="A59" t="s">
        <v>24</v>
      </c>
      <c r="C59" s="7">
        <f>SUM(C56:C58)</f>
        <v>21.775359999999999</v>
      </c>
      <c r="D59" s="13">
        <f>SUM(D56:D58)</f>
        <v>2.5782399999999996</v>
      </c>
      <c r="E59" s="14">
        <f>SUM(E56:E58)</f>
        <v>0.36969599999999997</v>
      </c>
      <c r="F59" s="15">
        <f>SUM(F56:F58)</f>
        <v>0.13375999999999999</v>
      </c>
    </row>
    <row r="60" spans="1:6" x14ac:dyDescent="0.3">
      <c r="C60" s="7"/>
      <c r="D60" s="13"/>
      <c r="E60" s="14"/>
      <c r="F60" s="15"/>
    </row>
    <row r="61" spans="1:6" x14ac:dyDescent="0.3">
      <c r="A61" s="1" t="s">
        <v>37</v>
      </c>
      <c r="C61" s="7" t="s">
        <v>20</v>
      </c>
      <c r="D61" s="13" t="s">
        <v>21</v>
      </c>
      <c r="E61" s="14" t="s">
        <v>22</v>
      </c>
      <c r="F61" s="15" t="s">
        <v>23</v>
      </c>
    </row>
    <row r="62" spans="1:6" x14ac:dyDescent="0.3">
      <c r="A62" t="s">
        <v>17</v>
      </c>
      <c r="B62" s="2">
        <v>0</v>
      </c>
      <c r="C62" s="7">
        <f>($B$62*$H$16)*E4</f>
        <v>0</v>
      </c>
      <c r="D62" s="13">
        <f>($B$62*$H$16)*E5</f>
        <v>0</v>
      </c>
      <c r="E62" s="14">
        <f>($B$62*$H$16)*E6</f>
        <v>0</v>
      </c>
      <c r="F62" s="15">
        <f>($B$62*$H$16)*E7</f>
        <v>0</v>
      </c>
    </row>
    <row r="63" spans="1:6" x14ac:dyDescent="0.3">
      <c r="A63" t="s">
        <v>18</v>
      </c>
      <c r="B63" s="3">
        <v>0.01</v>
      </c>
      <c r="C63" s="7">
        <f>($B$63*$H$16)*C4</f>
        <v>3.9263200000000005</v>
      </c>
      <c r="D63" s="13">
        <f>($B$63*$H$16)*C5</f>
        <v>0.46580000000000005</v>
      </c>
      <c r="E63" s="14">
        <f>($B$63*$H$16)*C6</f>
        <v>6.6640000000000005E-2</v>
      </c>
      <c r="F63" s="15">
        <f>($B$63*$H$16)*C7</f>
        <v>2.0400000000000001E-2</v>
      </c>
    </row>
    <row r="64" spans="1:6" x14ac:dyDescent="0.3">
      <c r="A64" t="s">
        <v>19</v>
      </c>
      <c r="B64" s="3">
        <v>0.97</v>
      </c>
      <c r="C64" s="7">
        <f>($B$64*$H$16)*B4</f>
        <v>42.346320000000006</v>
      </c>
      <c r="D64" s="13">
        <f>($B$64*$H$16)*B5</f>
        <v>5.0129600000000005</v>
      </c>
      <c r="E64" s="14">
        <f>($B$64*$H$16)*B6</f>
        <v>0.71896400000000005</v>
      </c>
      <c r="F64" s="15">
        <f>($B$64*$H$16)*B7</f>
        <v>0.26384000000000002</v>
      </c>
    </row>
    <row r="65" spans="1:6" x14ac:dyDescent="0.3">
      <c r="A65" t="s">
        <v>24</v>
      </c>
      <c r="C65" s="7">
        <f>SUM(C62:C64)</f>
        <v>46.27264000000001</v>
      </c>
      <c r="D65" s="13">
        <f>SUM(D62:D64)</f>
        <v>5.4787600000000003</v>
      </c>
      <c r="E65" s="14">
        <f>SUM(E62:E64)</f>
        <v>0.78560400000000008</v>
      </c>
      <c r="F65" s="15">
        <f>SUM(F62:F64)</f>
        <v>0.28424000000000005</v>
      </c>
    </row>
    <row r="66" spans="1:6" x14ac:dyDescent="0.3">
      <c r="C66" s="7"/>
      <c r="D66" s="13"/>
      <c r="E66" s="14"/>
      <c r="F66" s="15"/>
    </row>
    <row r="67" spans="1:6" x14ac:dyDescent="0.3">
      <c r="A67" s="1" t="s">
        <v>54</v>
      </c>
      <c r="C67" s="7" t="s">
        <v>20</v>
      </c>
      <c r="D67" s="13" t="s">
        <v>21</v>
      </c>
      <c r="E67" s="14" t="s">
        <v>22</v>
      </c>
      <c r="F67" s="15" t="s">
        <v>23</v>
      </c>
    </row>
    <row r="68" spans="1:6" x14ac:dyDescent="0.3">
      <c r="A68" t="s">
        <v>17</v>
      </c>
      <c r="B68" s="2">
        <v>0</v>
      </c>
      <c r="C68" s="7">
        <f>($B$68*$M$15)*E4</f>
        <v>0</v>
      </c>
      <c r="D68" s="13">
        <f>($B$68*$M$15)*E5</f>
        <v>0</v>
      </c>
      <c r="E68" s="14">
        <f>($B$68*$M$15)*E6</f>
        <v>0</v>
      </c>
      <c r="F68" s="15">
        <f>($B$68*$M$15)*E7</f>
        <v>0</v>
      </c>
    </row>
    <row r="69" spans="1:6" x14ac:dyDescent="0.3">
      <c r="A69" t="s">
        <v>18</v>
      </c>
      <c r="B69" s="3">
        <v>0.1</v>
      </c>
      <c r="C69" s="7">
        <f>($B$69*$M$15)*C4</f>
        <v>101.04500000000002</v>
      </c>
      <c r="D69" s="13">
        <f>($B$69*$M$15)*C5</f>
        <v>11.987500000000001</v>
      </c>
      <c r="E69" s="14">
        <f>($B$69*$M$15)*C6</f>
        <v>1.7150000000000001</v>
      </c>
      <c r="F69" s="15">
        <f>($B$69*$M$15)*C7</f>
        <v>0.52500000000000002</v>
      </c>
    </row>
    <row r="70" spans="1:6" x14ac:dyDescent="0.3">
      <c r="A70" t="s">
        <v>19</v>
      </c>
      <c r="B70" s="3">
        <v>0.01</v>
      </c>
      <c r="C70" s="7">
        <f>($B$70*$M$15)*B4</f>
        <v>1.1235000000000002</v>
      </c>
      <c r="D70" s="13">
        <f>($B$70*$M$15)*B5</f>
        <v>0.13300000000000001</v>
      </c>
      <c r="E70" s="14">
        <f>($B$70*$M$15)*B6</f>
        <v>1.9075000000000002E-2</v>
      </c>
      <c r="F70" s="15">
        <f>($B$70*$M$15)*B7</f>
        <v>7.000000000000001E-3</v>
      </c>
    </row>
    <row r="71" spans="1:6" x14ac:dyDescent="0.3">
      <c r="A71" t="s">
        <v>24</v>
      </c>
      <c r="C71" s="7">
        <f>SUM(C68:C70)</f>
        <v>102.16850000000002</v>
      </c>
      <c r="D71" s="13">
        <f>SUM(D68:D70)</f>
        <v>12.1205</v>
      </c>
      <c r="E71" s="14">
        <f>SUM(E68:E70)</f>
        <v>1.734075</v>
      </c>
      <c r="F71" s="15">
        <f>SUM(F68:F70)</f>
        <v>0.53200000000000003</v>
      </c>
    </row>
    <row r="72" spans="1:6" x14ac:dyDescent="0.3">
      <c r="C72" s="7"/>
      <c r="D72" s="13"/>
      <c r="E72" s="14"/>
      <c r="F72" s="15"/>
    </row>
    <row r="73" spans="1:6" x14ac:dyDescent="0.3">
      <c r="A73" s="1" t="s">
        <v>55</v>
      </c>
      <c r="C73" s="7" t="s">
        <v>20</v>
      </c>
      <c r="D73" s="13" t="s">
        <v>21</v>
      </c>
      <c r="E73" s="14" t="s">
        <v>22</v>
      </c>
      <c r="F73" s="15" t="s">
        <v>23</v>
      </c>
    </row>
    <row r="74" spans="1:6" x14ac:dyDescent="0.3">
      <c r="A74" t="s">
        <v>17</v>
      </c>
      <c r="B74" s="2">
        <v>0</v>
      </c>
      <c r="C74" s="7">
        <f>($B$74*$M$14)*E4</f>
        <v>0</v>
      </c>
      <c r="D74" s="13">
        <f>($B$74*$M$14)*E5</f>
        <v>0</v>
      </c>
      <c r="E74" s="14">
        <f>($B$74*$M$14)*E6</f>
        <v>0</v>
      </c>
      <c r="F74" s="15">
        <f>($B$74*$M$14)*E7</f>
        <v>0</v>
      </c>
    </row>
    <row r="75" spans="1:6" x14ac:dyDescent="0.3">
      <c r="A75" t="s">
        <v>18</v>
      </c>
      <c r="B75" s="3">
        <v>0.1</v>
      </c>
      <c r="C75" s="7">
        <f>($B$75*$M$14)*C4</f>
        <v>57.740000000000009</v>
      </c>
      <c r="D75" s="13">
        <f>($B$75*$M$14)*C5</f>
        <v>6.8500000000000014</v>
      </c>
      <c r="E75" s="14">
        <f>($B$75*$M$14)*C6</f>
        <v>0.9800000000000002</v>
      </c>
      <c r="F75" s="15">
        <f>($B$75*$M$14)*C7</f>
        <v>0.30000000000000004</v>
      </c>
    </row>
    <row r="76" spans="1:6" x14ac:dyDescent="0.3">
      <c r="A76" t="s">
        <v>19</v>
      </c>
      <c r="B76" s="3">
        <v>0.05</v>
      </c>
      <c r="C76" s="7">
        <f>($B$76*$M$14)*B4</f>
        <v>3.2100000000000004</v>
      </c>
      <c r="D76" s="13">
        <f>($B$76*$M$14)*B5</f>
        <v>0.38000000000000006</v>
      </c>
      <c r="E76" s="14">
        <f>($B$76*$M$14)*B6</f>
        <v>5.4500000000000014E-2</v>
      </c>
      <c r="F76" s="15">
        <f>($B$76*$M$14)*B7</f>
        <v>2.0000000000000004E-2</v>
      </c>
    </row>
    <row r="77" spans="1:6" x14ac:dyDescent="0.3">
      <c r="A77" t="s">
        <v>24</v>
      </c>
      <c r="C77" s="7">
        <f>SUM(C74:C76)</f>
        <v>60.95000000000001</v>
      </c>
      <c r="D77" s="13">
        <f>SUM(D74:D76)</f>
        <v>7.2300000000000013</v>
      </c>
      <c r="E77" s="14">
        <f>SUM(E74:E76)</f>
        <v>1.0345000000000002</v>
      </c>
      <c r="F77" s="15">
        <f>SUM(F74:F76)</f>
        <v>0.32000000000000006</v>
      </c>
    </row>
    <row r="78" spans="1:6" x14ac:dyDescent="0.3">
      <c r="E78" s="14"/>
    </row>
  </sheetData>
  <mergeCells count="2">
    <mergeCell ref="I14:K14"/>
    <mergeCell ref="I15:K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8DA8-168C-4345-989B-4DD59C36BD61}">
  <dimension ref="A1:G24"/>
  <sheetViews>
    <sheetView zoomScale="130" zoomScaleNormal="130" workbookViewId="0">
      <selection activeCell="H8" sqref="H8"/>
    </sheetView>
  </sheetViews>
  <sheetFormatPr defaultRowHeight="14.4" x14ac:dyDescent="0.3"/>
  <cols>
    <col min="1" max="1" width="11.109375" bestFit="1" customWidth="1"/>
    <col min="6" max="6" width="10" bestFit="1" customWidth="1"/>
  </cols>
  <sheetData>
    <row r="1" spans="1:7" x14ac:dyDescent="0.3">
      <c r="A1" t="s">
        <v>49</v>
      </c>
    </row>
    <row r="3" spans="1:7" x14ac:dyDescent="0.3">
      <c r="A3">
        <v>2446</v>
      </c>
      <c r="B3" t="s">
        <v>46</v>
      </c>
      <c r="F3">
        <v>0.17499999999999999</v>
      </c>
    </row>
    <row r="4" spans="1:7" x14ac:dyDescent="0.3">
      <c r="A4">
        <v>1274</v>
      </c>
      <c r="B4" t="s">
        <v>47</v>
      </c>
      <c r="F4">
        <v>0.17499999999999999</v>
      </c>
    </row>
    <row r="5" spans="1:7" x14ac:dyDescent="0.3">
      <c r="A5" s="7">
        <v>9987</v>
      </c>
      <c r="B5" t="s">
        <v>48</v>
      </c>
      <c r="F5">
        <v>2.0500000000000001E-2</v>
      </c>
    </row>
    <row r="6" spans="1:7" x14ac:dyDescent="0.3">
      <c r="F6">
        <f>(A3*F3)+(A4*F4)+(A5*F5)</f>
        <v>855.73350000000005</v>
      </c>
      <c r="G6" t="s">
        <v>12</v>
      </c>
    </row>
    <row r="7" spans="1:7" x14ac:dyDescent="0.3">
      <c r="A7" t="s">
        <v>50</v>
      </c>
    </row>
    <row r="8" spans="1:7" x14ac:dyDescent="0.3">
      <c r="A8" s="8">
        <f>F6*Basis!H4</f>
        <v>5765316.1948800012</v>
      </c>
      <c r="B8" t="s">
        <v>28</v>
      </c>
    </row>
    <row r="9" spans="1:7" x14ac:dyDescent="0.3">
      <c r="A9" s="8">
        <f>F6*Basis!H5</f>
        <v>684518.34132000012</v>
      </c>
      <c r="B9" t="s">
        <v>2</v>
      </c>
    </row>
    <row r="10" spans="1:7" x14ac:dyDescent="0.3">
      <c r="A10" s="8">
        <f>F6*Basis!H6</f>
        <v>97848.84705750001</v>
      </c>
      <c r="B10" t="s">
        <v>27</v>
      </c>
    </row>
    <row r="11" spans="1:7" x14ac:dyDescent="0.3">
      <c r="A11" s="8">
        <f>F6*Basis!H7</f>
        <v>12425.250420000002</v>
      </c>
      <c r="B11" t="s">
        <v>3</v>
      </c>
    </row>
    <row r="14" spans="1:7" x14ac:dyDescent="0.3">
      <c r="A14" t="s">
        <v>56</v>
      </c>
      <c r="E14">
        <v>300</v>
      </c>
      <c r="F14" t="s">
        <v>57</v>
      </c>
    </row>
    <row r="15" spans="1:7" x14ac:dyDescent="0.3">
      <c r="A15" s="1">
        <f>Basis!H4*E14</f>
        <v>2021184.0000000002</v>
      </c>
      <c r="B15" t="s">
        <v>28</v>
      </c>
    </row>
    <row r="16" spans="1:7" x14ac:dyDescent="0.3">
      <c r="A16" s="1">
        <f>'2019 Numbers'!E14*Basis!H5</f>
        <v>239976.00000000003</v>
      </c>
      <c r="B16" t="s">
        <v>2</v>
      </c>
    </row>
    <row r="17" spans="1:2" x14ac:dyDescent="0.3">
      <c r="A17" s="1">
        <f>E14*Basis!H6</f>
        <v>34303.5</v>
      </c>
      <c r="B17" t="s">
        <v>27</v>
      </c>
    </row>
    <row r="18" spans="1:2" x14ac:dyDescent="0.3">
      <c r="A18" s="1">
        <f>E14*Basis!H7</f>
        <v>4356</v>
      </c>
      <c r="B18" t="s">
        <v>3</v>
      </c>
    </row>
    <row r="20" spans="1:2" x14ac:dyDescent="0.3">
      <c r="A20" t="s">
        <v>58</v>
      </c>
    </row>
    <row r="21" spans="1:2" x14ac:dyDescent="0.3">
      <c r="A21" s="9">
        <f>A8+A15</f>
        <v>7786500.1948800012</v>
      </c>
      <c r="B21" t="s">
        <v>28</v>
      </c>
    </row>
    <row r="22" spans="1:2" x14ac:dyDescent="0.3">
      <c r="A22" s="9">
        <f>A9+A16</f>
        <v>924494.34132000012</v>
      </c>
      <c r="B22" t="s">
        <v>2</v>
      </c>
    </row>
    <row r="23" spans="1:2" x14ac:dyDescent="0.3">
      <c r="A23" s="9">
        <f>A10+A17</f>
        <v>132152.34705750001</v>
      </c>
      <c r="B23" t="s">
        <v>27</v>
      </c>
    </row>
    <row r="24" spans="1:2" x14ac:dyDescent="0.3">
      <c r="A24" s="9">
        <f>A11+A18</f>
        <v>16781.250420000004</v>
      </c>
      <c r="B2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Basis</vt:lpstr>
      <vt:lpstr>2019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Matt Johnson</cp:lastModifiedBy>
  <dcterms:created xsi:type="dcterms:W3CDTF">2019-10-21T21:35:18Z</dcterms:created>
  <dcterms:modified xsi:type="dcterms:W3CDTF">2019-11-26T23:10:25Z</dcterms:modified>
</cp:coreProperties>
</file>